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Tabelle1" sheetId="1" r:id="rId1"/>
    <sheet name="Tabelle2" sheetId="2" r:id="rId2"/>
    <sheet name="Tabelle3" sheetId="3" r:id="rId3"/>
  </sheets>
  <definedNames>
    <definedName name="Bildung">Tabelle1!$B$3:$B$6</definedName>
    <definedName name="VAL_BACKGROUNDS_SELECTABLE">#REF!</definedName>
  </definedNames>
  <calcPr calcId="145621"/>
</workbook>
</file>

<file path=xl/calcChain.xml><?xml version="1.0" encoding="utf-8"?>
<calcChain xmlns="http://schemas.openxmlformats.org/spreadsheetml/2006/main">
  <c r="F2" i="1" l="1"/>
  <c r="H10" i="1" s="1"/>
  <c r="J10" i="1" s="1"/>
  <c r="J2" i="1"/>
  <c r="E3" i="1"/>
  <c r="F3" i="1" s="1"/>
  <c r="F4" i="1"/>
  <c r="A4" i="1" s="1"/>
  <c r="E5" i="1"/>
  <c r="F5" i="1" s="1"/>
  <c r="A5" i="1" s="1"/>
  <c r="E6" i="1"/>
  <c r="F6" i="1" s="1"/>
  <c r="A6" i="1" s="1"/>
  <c r="A11" i="1"/>
  <c r="J13" i="1"/>
  <c r="E18" i="1"/>
  <c r="J19" i="1"/>
  <c r="E22" i="1"/>
  <c r="F23" i="1"/>
  <c r="A25" i="1"/>
  <c r="C25" i="1"/>
  <c r="E25" i="1" s="1"/>
  <c r="J25" i="1"/>
  <c r="I30" i="1"/>
  <c r="I48" i="1" s="1"/>
  <c r="E32" i="1"/>
  <c r="J32" i="1"/>
  <c r="E33" i="1"/>
  <c r="J33" i="1"/>
  <c r="E34" i="1"/>
  <c r="J34" i="1"/>
  <c r="E35" i="1"/>
  <c r="J35" i="1"/>
  <c r="E36" i="1"/>
  <c r="J36" i="1"/>
  <c r="E37" i="1"/>
  <c r="J37" i="1"/>
  <c r="E38" i="1"/>
  <c r="J38" i="1"/>
  <c r="E39" i="1"/>
  <c r="J39" i="1"/>
  <c r="E40" i="1"/>
  <c r="J40" i="1"/>
  <c r="E41" i="1"/>
  <c r="J41" i="1"/>
  <c r="E42" i="1"/>
  <c r="J42" i="1"/>
  <c r="E43" i="1"/>
  <c r="J43" i="1"/>
  <c r="E44" i="1"/>
  <c r="J44" i="1"/>
  <c r="E45" i="1"/>
  <c r="J45" i="1"/>
  <c r="E46" i="1"/>
  <c r="J46" i="1"/>
  <c r="E47" i="1"/>
  <c r="J47" i="1"/>
  <c r="H27" i="1" l="1"/>
  <c r="J27" i="1" s="1"/>
  <c r="C19" i="1"/>
  <c r="E19" i="1" s="1"/>
  <c r="H20" i="1"/>
  <c r="J20" i="1" s="1"/>
  <c r="C23" i="1"/>
  <c r="E23" i="1" s="1"/>
  <c r="C24" i="1"/>
  <c r="E24" i="1" s="1"/>
  <c r="C14" i="1"/>
  <c r="E14" i="1" s="1"/>
  <c r="C20" i="1"/>
  <c r="E20" i="1" s="1"/>
  <c r="H28" i="1"/>
  <c r="J28" i="1" s="1"/>
  <c r="H23" i="1"/>
  <c r="J23" i="1" s="1"/>
  <c r="H26" i="1"/>
  <c r="J26" i="1" s="1"/>
  <c r="H21" i="1"/>
  <c r="J21" i="1" s="1"/>
  <c r="J48" i="1"/>
  <c r="A3" i="1"/>
  <c r="C11" i="1"/>
  <c r="E11" i="1" s="1"/>
  <c r="C27" i="1"/>
  <c r="E27" i="1" s="1"/>
  <c r="C29" i="1"/>
  <c r="E29" i="1" s="1"/>
  <c r="H11" i="1"/>
  <c r="J11" i="1" s="1"/>
  <c r="C26" i="1"/>
  <c r="E26" i="1" s="1"/>
  <c r="A26" i="1" s="1"/>
  <c r="C28" i="1"/>
  <c r="E28" i="1" s="1"/>
  <c r="H24" i="1"/>
  <c r="J24" i="1" s="1"/>
  <c r="F24" i="1" s="1"/>
  <c r="C15" i="1"/>
  <c r="E15" i="1" s="1"/>
  <c r="C13" i="1"/>
  <c r="E13" i="1" s="1"/>
  <c r="E48" i="1"/>
  <c r="H22" i="1"/>
  <c r="J22" i="1" s="1"/>
  <c r="H17" i="1"/>
  <c r="J17" i="1" s="1"/>
  <c r="H29" i="1"/>
  <c r="J29" i="1" s="1"/>
  <c r="C10" i="1"/>
  <c r="E10" i="1" s="1"/>
  <c r="C21" i="1"/>
  <c r="E21" i="1" s="1"/>
  <c r="H16" i="1"/>
  <c r="J16" i="1" s="1"/>
  <c r="C12" i="1"/>
  <c r="E12" i="1" s="1"/>
  <c r="C16" i="1"/>
  <c r="E16" i="1" s="1"/>
  <c r="A16" i="1" s="1"/>
  <c r="C17" i="1"/>
  <c r="E17" i="1" s="1"/>
  <c r="H14" i="1"/>
  <c r="J14" i="1" s="1"/>
  <c r="H15" i="1"/>
  <c r="J15" i="1" s="1"/>
  <c r="H12" i="1"/>
  <c r="J12" i="1" s="1"/>
  <c r="H18" i="1"/>
  <c r="J18" i="1" s="1"/>
  <c r="F18" i="1" s="1"/>
  <c r="J4" i="1"/>
  <c r="D30" i="1"/>
  <c r="D48" i="1" s="1"/>
  <c r="J6" i="1" l="1"/>
</calcChain>
</file>

<file path=xl/comments1.xml><?xml version="1.0" encoding="utf-8"?>
<comments xmlns="http://schemas.openxmlformats.org/spreadsheetml/2006/main">
  <authors>
    <author/>
  </authors>
  <commentList>
    <comment ref="C1" authorId="0">
      <text>
        <r>
          <rPr>
            <sz val="11"/>
            <color indexed="8"/>
            <rFont val="Calibri"/>
            <family val="2"/>
          </rPr>
          <t>In diese Felder die Werte 2, 3, 4, 5, und 6 in beliebiger Reihenfolge eintragen.</t>
        </r>
      </text>
    </comment>
    <comment ref="D1" authorId="0">
      <text>
        <r>
          <rPr>
            <sz val="11"/>
            <color indexed="8"/>
            <rFont val="Calibri"/>
            <family val="2"/>
          </rPr>
          <t>In diese Felder insgesamt 10 weitere Punkte eintragen, aber in kein Feld mehr als 4.</t>
        </r>
      </text>
    </comment>
    <comment ref="E1" authorId="0">
      <text>
        <r>
          <rPr>
            <sz val="11"/>
            <color indexed="8"/>
            <rFont val="Calibri"/>
            <family val="2"/>
          </rPr>
          <t>Dies sind die Boni für Descendants.</t>
        </r>
      </text>
    </comment>
    <comment ref="D9" authorId="0">
      <text>
        <r>
          <rPr>
            <sz val="11"/>
            <color indexed="8"/>
            <rFont val="Calibri"/>
            <family val="2"/>
          </rPr>
          <t xml:space="preserve">Hier die Punkte aus dem Fertigkeitspool eintragen. Die </t>
        </r>
        <r>
          <rPr>
            <b/>
            <sz val="11"/>
            <color indexed="8"/>
            <rFont val="Calibri"/>
            <family val="2"/>
          </rPr>
          <t>Summe</t>
        </r>
        <r>
          <rPr>
            <sz val="11"/>
            <color indexed="8"/>
            <rFont val="Calibri"/>
            <family val="2"/>
          </rPr>
          <t xml:space="preserve"> darf 100 nicht übersteigen.</t>
        </r>
      </text>
    </comment>
    <comment ref="I9" authorId="0">
      <text>
        <r>
          <rPr>
            <sz val="11"/>
            <color indexed="8"/>
            <rFont val="Calibri"/>
            <family val="2"/>
          </rPr>
          <t xml:space="preserve">Hier die Punkte aus dem Fertigkeitspool eintragen. Die </t>
        </r>
        <r>
          <rPr>
            <b/>
            <sz val="11"/>
            <color indexed="8"/>
            <rFont val="Calibri"/>
            <family val="2"/>
          </rPr>
          <t>Summe</t>
        </r>
        <r>
          <rPr>
            <sz val="11"/>
            <color indexed="8"/>
            <rFont val="Calibri"/>
            <family val="2"/>
          </rPr>
          <t xml:space="preserve"> darf 100 nicht übersteigen.</t>
        </r>
      </text>
    </comment>
    <comment ref="G19" authorId="0">
      <text>
        <r>
          <rPr>
            <sz val="11"/>
            <color indexed="8"/>
            <rFont val="Calibri"/>
            <family val="2"/>
          </rPr>
          <t>Fachgebiet kann jede Kategorie von Gerät, Maschine, Fahrzeug oder elektronischem System sein.</t>
        </r>
      </text>
    </comment>
    <comment ref="G25" authorId="0">
      <text>
        <r>
          <rPr>
            <sz val="11"/>
            <color indexed="8"/>
            <rFont val="Calibri"/>
            <family val="2"/>
          </rPr>
          <t>Unter diesen Begriff fällt alles, was man an einer Hochschule studieren kann.</t>
        </r>
      </text>
    </comment>
  </commentList>
</comments>
</file>

<file path=xl/sharedStrings.xml><?xml version="1.0" encoding="utf-8"?>
<sst xmlns="http://schemas.openxmlformats.org/spreadsheetml/2006/main" count="91" uniqueCount="85">
  <si>
    <t>Eigenschaften</t>
  </si>
  <si>
    <r>
      <t>Basiswerte</t>
    </r>
    <r>
      <rPr>
        <sz val="11"/>
        <color indexed="8"/>
        <rFont val="Times New Roman"/>
        <family val="1"/>
      </rPr>
      <t>¹</t>
    </r>
  </si>
  <si>
    <t>Addition²</t>
  </si>
  <si>
    <t>Bonus³</t>
  </si>
  <si>
    <t>Summe</t>
  </si>
  <si>
    <t>Art:</t>
  </si>
  <si>
    <t>ANMERKUNGEN</t>
  </si>
  <si>
    <t>Bildung</t>
  </si>
  <si>
    <t>Eigenschaftspool:</t>
  </si>
  <si>
    <t>Fitness</t>
  </si>
  <si>
    <r>
      <t>Basiswerte:</t>
    </r>
    <r>
      <rPr>
        <sz val="11"/>
        <color indexed="8"/>
        <rFont val="Calibri"/>
        <family val="2"/>
      </rPr>
      <t xml:space="preserve"> Hier die Werte 2, 3, 4, 5 und 6 </t>
    </r>
  </si>
  <si>
    <t>Geschicklichkeit</t>
  </si>
  <si>
    <t>Wundschwelle:</t>
  </si>
  <si>
    <t>in beliebiger Reihenfolge eintragen.</t>
  </si>
  <si>
    <t>Persönlichkeit</t>
  </si>
  <si>
    <r>
      <t>Addition:</t>
    </r>
    <r>
      <rPr>
        <sz val="11"/>
        <color indexed="8"/>
        <rFont val="Calibri"/>
        <family val="2"/>
      </rPr>
      <t xml:space="preserve"> Hier insgesamt 10 weitere Punkte</t>
    </r>
  </si>
  <si>
    <t>Wahrnehmung</t>
  </si>
  <si>
    <t>Fertigkeitspool:</t>
  </si>
  <si>
    <t>addieren, aber in keinem Feld mehr als 4.</t>
  </si>
  <si>
    <r>
      <t>Bonus:</t>
    </r>
    <r>
      <rPr>
        <sz val="11"/>
        <color indexed="8"/>
        <rFont val="Calibri"/>
        <family val="2"/>
      </rPr>
      <t xml:space="preserve"> Hier stehen die Boni für Descendants.</t>
    </r>
  </si>
  <si>
    <t>Fertigkeiten</t>
  </si>
  <si>
    <t>Grundchance</t>
  </si>
  <si>
    <t>Addition</t>
  </si>
  <si>
    <t>Akrobatik (Fx1)</t>
  </si>
  <si>
    <t>Medizin (Bx1)</t>
  </si>
  <si>
    <t>!</t>
  </si>
  <si>
    <t>Athletik (Fx5)</t>
  </si>
  <si>
    <t>Nahkampfwaffen (Fx3)</t>
  </si>
  <si>
    <t>Bürokratie (Bx2)</t>
  </si>
  <si>
    <t>Orientierung (Wx3)</t>
  </si>
  <si>
    <t>Charme (Px4)</t>
  </si>
  <si>
    <t>Pilot (Wx1)</t>
  </si>
  <si>
    <t>Computer (Bx2)</t>
  </si>
  <si>
    <t>Einschüchtern (Px2)</t>
  </si>
  <si>
    <t>Empathie (Wx3)</t>
  </si>
  <si>
    <t>Recherche (Bx3)</t>
  </si>
  <si>
    <t>Fahren (Wx1)</t>
  </si>
  <si>
    <t>Schusswaffen (Gx3)</t>
  </si>
  <si>
    <t>Fremdsprachen (Bx1)</t>
  </si>
  <si>
    <t>Spurensuche (Wx4)</t>
  </si>
  <si>
    <t>Technik (Bx1)</t>
  </si>
  <si>
    <t>Handwerk/Kunst (Gx1)</t>
  </si>
  <si>
    <t>Tricks (Gx1)</t>
  </si>
  <si>
    <t>Überleben (Bx2)</t>
  </si>
  <si>
    <t>Überzeugen (Px3)</t>
  </si>
  <si>
    <t>Heimlichkeit (Gx3)</t>
  </si>
  <si>
    <t>Wissenschaft (Bx1)</t>
  </si>
  <si>
    <t>Kaltblütigkeit (Px3)</t>
  </si>
  <si>
    <t>Kämpfen (Fx4)</t>
  </si>
  <si>
    <t>Kontakte (Px3)</t>
  </si>
  <si>
    <t>Krafteinsatz (Fx5)</t>
  </si>
  <si>
    <t>Spezialfähigkeiten</t>
  </si>
  <si>
    <t>Ausgeprägter Geruchssinn</t>
  </si>
  <si>
    <t>Pheromone</t>
  </si>
  <si>
    <t>Ausgeprägtes Gehör</t>
  </si>
  <si>
    <t>Radarsicht</t>
  </si>
  <si>
    <t>Camouflage</t>
  </si>
  <si>
    <t>Reanimation</t>
  </si>
  <si>
    <t>Druckanpassung</t>
  </si>
  <si>
    <t>Regeneration</t>
  </si>
  <si>
    <t>Eidetisches Gedächtnis</t>
  </si>
  <si>
    <t>Röntgenblick</t>
  </si>
  <si>
    <t>Elastizität</t>
  </si>
  <si>
    <t>Rundumsicht</t>
  </si>
  <si>
    <t>Elektrosicht</t>
  </si>
  <si>
    <t>Schnelligkeit</t>
  </si>
  <si>
    <t>Gefahreninstinkt</t>
  </si>
  <si>
    <t>Schmerzresistenz</t>
  </si>
  <si>
    <t>Giftresistenz</t>
  </si>
  <si>
    <t>Spezialkommunikation</t>
  </si>
  <si>
    <t>Haftgriff</t>
  </si>
  <si>
    <t>Strahlungsresistenz</t>
  </si>
  <si>
    <t>Infrarotsicht</t>
  </si>
  <si>
    <t>Teleskopsicht</t>
  </si>
  <si>
    <t>Kontrolle des Metabolismus</t>
  </si>
  <si>
    <t>Temperaturtoleranz</t>
  </si>
  <si>
    <t>Kraftakt</t>
  </si>
  <si>
    <t>Überleben im Vakuum</t>
  </si>
  <si>
    <t>Nachtsicht</t>
  </si>
  <si>
    <t>Ultraviolettsicht</t>
  </si>
  <si>
    <t>Panimmunität</t>
  </si>
  <si>
    <t>Verlangsamte Alterung</t>
  </si>
  <si>
    <t>Panzerhaut</t>
  </si>
  <si>
    <t>Wasserbewohner</t>
  </si>
  <si>
    <t>Mensch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</si>
</sst>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sz val="11"/>
      <color theme="0" tint="-0.24997711111789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5">
    <xf numFmtId="0" fontId="0" fillId="0" borderId="0" xfId="0"/>
    <xf numFmtId="0" fontId="2" fillId="3" borderId="0" xfId="0" applyFont="1" applyFill="1" applyAlignment="1">
      <alignment horizontal="right"/>
    </xf>
    <xf numFmtId="0" fontId="3" fillId="3" borderId="0" xfId="0" applyFont="1" applyFill="1"/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/>
    <xf numFmtId="0" fontId="3" fillId="0" borderId="0" xfId="0" applyFon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0" xfId="0" applyFont="1" applyFill="1" applyAlignment="1">
      <alignment horizontal="right"/>
    </xf>
    <xf numFmtId="1" fontId="3" fillId="3" borderId="0" xfId="0" applyNumberFormat="1" applyFont="1" applyFill="1" applyAlignment="1">
      <alignment horizontal="center"/>
    </xf>
    <xf numFmtId="0" fontId="5" fillId="0" borderId="0" xfId="0" applyFont="1"/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8" fillId="3" borderId="0" xfId="0" applyFont="1" applyFill="1"/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3" borderId="0" xfId="0" applyFont="1" applyFill="1"/>
    <xf numFmtId="0" fontId="0" fillId="3" borderId="0" xfId="0" applyFont="1" applyFill="1"/>
    <xf numFmtId="0" fontId="0" fillId="0" borderId="2" xfId="0" applyFill="1" applyBorder="1"/>
    <xf numFmtId="0" fontId="12" fillId="3" borderId="0" xfId="0" applyFont="1" applyFill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4" borderId="3" xfId="0" applyFill="1" applyBorder="1"/>
    <xf numFmtId="0" fontId="0" fillId="4" borderId="8" xfId="0" applyFill="1" applyBorder="1"/>
    <xf numFmtId="0" fontId="0" fillId="4" borderId="4" xfId="0" applyFill="1" applyBorder="1"/>
  </cellXfs>
  <cellStyles count="2">
    <cellStyle name="Standard" xfId="0" builtinId="0"/>
    <cellStyle name="UserInpu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12700</xdr:colOff>
      <xdr:row>9</xdr:row>
      <xdr:rowOff>6350</xdr:rowOff>
    </xdr:from>
    <xdr:to>
      <xdr:col>15</xdr:col>
      <xdr:colOff>82550</xdr:colOff>
      <xdr:row>30</xdr:row>
      <xdr:rowOff>177800</xdr:rowOff>
    </xdr:to>
    <xdr:sp macro="" textlink="" fLocksText="0">
      <xdr:nvSpPr>
        <xdr:cNvPr id="1032" name="Textfeld 1"/>
        <xdr:cNvSpPr txBox="1">
          <a:spLocks noChangeArrowheads="1"/>
        </xdr:cNvSpPr>
      </xdr:nvSpPr>
      <xdr:spPr bwMode="auto">
        <a:xfrm>
          <a:off x="8636000" y="1663700"/>
          <a:ext cx="3117850" cy="4044950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Mindestwerte</a:t>
          </a:r>
          <a:r>
            <a:rPr lang="de-D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: Descendants haben je nach Art bestimmte Mindestanforderungen. Einige Werte müssen also genügend Punkte aufweisen (einschließlich Boni und Grundchancen).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de-DE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Auguren</a:t>
          </a:r>
          <a:r>
            <a:rPr lang="de-D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: Persönlichkeit 6, Wahrnehmung 7, Empa-thie 60%, Kaltblütigkeit 50%, Überzeugen 50%, 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de-DE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Sentinels</a:t>
          </a:r>
          <a:r>
            <a:rPr lang="de-D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: Geschicklichkeit 6, Wahrnehmung 8, Heimlichkeit 40%, Spurensuche 70%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de-DE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Tallmen</a:t>
          </a:r>
          <a:r>
            <a:rPr lang="de-D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: Fitness 7, Wahrnehmung 5, Athletik 50%, Überleben 50%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de-DE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Yelfan</a:t>
          </a:r>
          <a:r>
            <a:rPr lang="de-D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: Fitness 7, Athletik 40%, Spurensuche 40%, Überleben 50%</a:t>
          </a:r>
        </a:p>
        <a:p>
          <a:pPr algn="l" rtl="0">
            <a:defRPr sz="1000"/>
          </a:pPr>
          <a:endParaRPr lang="de-D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Zu den mit </a:t>
          </a:r>
          <a:r>
            <a:rPr lang="de-DE" sz="1100" b="1" i="0" u="none" strike="noStrike" baseline="0">
              <a:solidFill>
                <a:srgbClr val="FF0000"/>
              </a:solidFill>
              <a:latin typeface="Calibri"/>
              <a:cs typeface="Calibri"/>
            </a:rPr>
            <a:t>! </a:t>
          </a:r>
          <a:r>
            <a:rPr lang="de-D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markierten Werten müssen weitere Punkte addiert werden, weil die Bedingungen noch nicht erfüllt sind.</a:t>
          </a:r>
        </a:p>
        <a:p>
          <a:pPr algn="l" rtl="0">
            <a:defRPr sz="1000"/>
          </a:pPr>
          <a:endParaRPr lang="de-D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Zu den Spezialfähigkeiten sind die Mindestpunkt-zahlen bereits addiert. Es können dann noch weitere Punkte addiert werden.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"/>
  <sheetViews>
    <sheetView tabSelected="1" zoomScale="80" zoomScaleNormal="80" workbookViewId="0">
      <selection activeCell="I22" sqref="I22"/>
    </sheetView>
  </sheetViews>
  <sheetFormatPr baseColWidth="10" defaultRowHeight="14.5" x14ac:dyDescent="0.35"/>
  <cols>
    <col min="1" max="1" width="3.7265625" customWidth="1"/>
    <col min="2" max="2" width="18.6328125" customWidth="1"/>
    <col min="6" max="6" width="10.453125" customWidth="1"/>
    <col min="7" max="7" width="19.08984375" customWidth="1"/>
    <col min="9" max="9" width="11.1796875" customWidth="1"/>
    <col min="11" max="11" width="5.81640625" customWidth="1"/>
  </cols>
  <sheetData>
    <row r="1" spans="1:12" x14ac:dyDescent="0.35">
      <c r="A1" s="1"/>
      <c r="B1" s="2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4" t="s">
        <v>5</v>
      </c>
      <c r="H1" s="5"/>
      <c r="I1" s="3"/>
      <c r="J1" s="5"/>
      <c r="L1" s="6" t="s">
        <v>6</v>
      </c>
    </row>
    <row r="2" spans="1:12" x14ac:dyDescent="0.35">
      <c r="A2" s="1"/>
      <c r="B2" s="5" t="s">
        <v>7</v>
      </c>
      <c r="C2" s="7"/>
      <c r="D2" s="7"/>
      <c r="E2" s="8">
        <v>0</v>
      </c>
      <c r="F2" s="4">
        <f>SUM(C2:E2)</f>
        <v>0</v>
      </c>
      <c r="G2" s="9" t="s">
        <v>84</v>
      </c>
      <c r="H2" s="5"/>
      <c r="I2" s="10" t="s">
        <v>8</v>
      </c>
      <c r="J2" s="4">
        <f>10-(SUM(D2:D6))</f>
        <v>10</v>
      </c>
    </row>
    <row r="3" spans="1:12" x14ac:dyDescent="0.35">
      <c r="A3" s="1" t="str">
        <f>IF(F3&gt;7,"",IF(G2="Tallman","!",IF(G2="Yelfan","!","")))</f>
        <v/>
      </c>
      <c r="B3" s="5" t="s">
        <v>9</v>
      </c>
      <c r="C3" s="7"/>
      <c r="D3" s="7"/>
      <c r="E3" s="8">
        <f>IF(G2="Tallman",1,IF(G2="Yelfan",2,0))</f>
        <v>0</v>
      </c>
      <c r="F3" s="4">
        <f>SUM(C3:E3)</f>
        <v>0</v>
      </c>
      <c r="G3" s="5"/>
      <c r="H3" s="5"/>
      <c r="I3" s="5"/>
      <c r="J3" s="4"/>
      <c r="K3" s="6">
        <v>1</v>
      </c>
      <c r="L3" s="6" t="s">
        <v>10</v>
      </c>
    </row>
    <row r="4" spans="1:12" x14ac:dyDescent="0.35">
      <c r="A4" s="1" t="str">
        <f>IF(F4&gt;5,"",IF(G2="Sentinel","!",""))</f>
        <v/>
      </c>
      <c r="B4" s="5" t="s">
        <v>11</v>
      </c>
      <c r="C4" s="7"/>
      <c r="D4" s="7"/>
      <c r="E4" s="8">
        <v>0</v>
      </c>
      <c r="F4" s="4">
        <f>SUM(C4:E4)</f>
        <v>0</v>
      </c>
      <c r="G4" s="5"/>
      <c r="H4" s="5"/>
      <c r="I4" s="10" t="s">
        <v>12</v>
      </c>
      <c r="J4" s="11">
        <f>(F3*2+10)/3</f>
        <v>3.3333333333333335</v>
      </c>
      <c r="L4" t="s">
        <v>13</v>
      </c>
    </row>
    <row r="5" spans="1:12" x14ac:dyDescent="0.35">
      <c r="A5" s="1" t="str">
        <f>IF(G2="Augur/in",IF(F5&lt;6,"!",""),"")</f>
        <v/>
      </c>
      <c r="B5" s="5" t="s">
        <v>14</v>
      </c>
      <c r="C5" s="7"/>
      <c r="D5" s="7"/>
      <c r="E5" s="8">
        <f>IF(G2="Augur/in",1,0)</f>
        <v>0</v>
      </c>
      <c r="F5" s="4">
        <f>SUM(C5:E5)</f>
        <v>0</v>
      </c>
      <c r="G5" s="5"/>
      <c r="H5" s="5"/>
      <c r="I5" s="5"/>
      <c r="J5" s="4"/>
      <c r="K5" s="6">
        <v>2</v>
      </c>
      <c r="L5" s="6" t="s">
        <v>15</v>
      </c>
    </row>
    <row r="6" spans="1:12" x14ac:dyDescent="0.35">
      <c r="A6" s="1" t="str">
        <f>IF(G2="Augur/in",IF(F6&lt;7,"!",""),IF(G2="Sentinel",IF(F6&lt;8,"!",""),IF(G2="Tallman",IF(F6&lt;5,"!",""),"")))</f>
        <v/>
      </c>
      <c r="B6" s="5" t="s">
        <v>16</v>
      </c>
      <c r="C6" s="7"/>
      <c r="D6" s="7"/>
      <c r="E6" s="8">
        <f>IF(G2="Sentinel",2,IF(G2="Augur/in",1,IF(G2="Tallman",1,0)))</f>
        <v>0</v>
      </c>
      <c r="F6" s="4">
        <f>SUM(C6:E6)</f>
        <v>0</v>
      </c>
      <c r="G6" s="5"/>
      <c r="H6" s="5"/>
      <c r="I6" s="10" t="s">
        <v>17</v>
      </c>
      <c r="J6" s="4">
        <f>IF(G2="Android",500-D48-I48,500-D30-I30-E48-J48)</f>
        <v>500</v>
      </c>
      <c r="L6" t="s">
        <v>18</v>
      </c>
    </row>
    <row r="7" spans="1:12" x14ac:dyDescent="0.35">
      <c r="A7" s="1"/>
      <c r="B7" s="5"/>
      <c r="C7" s="5"/>
      <c r="D7" s="5"/>
      <c r="E7" s="5"/>
      <c r="F7" s="5"/>
      <c r="G7" s="5"/>
      <c r="H7" s="5"/>
      <c r="I7" s="5"/>
      <c r="J7" s="5"/>
      <c r="K7" s="6">
        <v>3</v>
      </c>
      <c r="L7" s="6" t="s">
        <v>19</v>
      </c>
    </row>
    <row r="8" spans="1:12" x14ac:dyDescent="0.35">
      <c r="A8" s="1"/>
      <c r="B8" s="5"/>
      <c r="C8" s="5"/>
      <c r="D8" s="5"/>
      <c r="E8" s="5"/>
      <c r="F8" s="5"/>
      <c r="G8" s="5"/>
      <c r="H8" s="5"/>
      <c r="I8" s="5"/>
      <c r="J8" s="5"/>
      <c r="L8" s="12"/>
    </row>
    <row r="9" spans="1:12" x14ac:dyDescent="0.35">
      <c r="A9" s="1"/>
      <c r="B9" s="2" t="s">
        <v>20</v>
      </c>
      <c r="C9" s="13" t="s">
        <v>21</v>
      </c>
      <c r="D9" s="13" t="s">
        <v>22</v>
      </c>
      <c r="E9" s="14" t="s">
        <v>4</v>
      </c>
      <c r="F9" s="5"/>
      <c r="G9" s="2" t="s">
        <v>20</v>
      </c>
      <c r="H9" s="13" t="s">
        <v>21</v>
      </c>
      <c r="I9" s="13" t="s">
        <v>22</v>
      </c>
      <c r="J9" s="14" t="s">
        <v>4</v>
      </c>
      <c r="K9" s="15"/>
      <c r="L9" s="12"/>
    </row>
    <row r="10" spans="1:12" x14ac:dyDescent="0.35">
      <c r="A10" s="1"/>
      <c r="B10" s="5" t="s">
        <v>23</v>
      </c>
      <c r="C10" s="3">
        <f>F3</f>
        <v>0</v>
      </c>
      <c r="D10" s="16"/>
      <c r="E10" s="4">
        <f t="shared" ref="E10:E29" si="0">SUM(C10:D10)</f>
        <v>0</v>
      </c>
      <c r="F10" s="1"/>
      <c r="G10" s="5" t="s">
        <v>24</v>
      </c>
      <c r="H10" s="3">
        <f>F2</f>
        <v>0</v>
      </c>
      <c r="I10" s="16"/>
      <c r="J10" s="4">
        <f t="shared" ref="J10:J29" si="1">SUM(H10:I10)</f>
        <v>0</v>
      </c>
      <c r="K10" s="17" t="s">
        <v>25</v>
      </c>
      <c r="L10" s="12"/>
    </row>
    <row r="11" spans="1:12" x14ac:dyDescent="0.35">
      <c r="A11" s="1" t="str">
        <f>IF(G2="Tallman",IF(E11&lt;50,"!",""),IF(G2="Yelfan",IF(E11&lt;40,"!",""),""))</f>
        <v/>
      </c>
      <c r="B11" s="5" t="s">
        <v>26</v>
      </c>
      <c r="C11" s="3">
        <f>F3*5</f>
        <v>0</v>
      </c>
      <c r="D11" s="16"/>
      <c r="E11" s="4">
        <f t="shared" si="0"/>
        <v>0</v>
      </c>
      <c r="F11" s="1"/>
      <c r="G11" s="5" t="s">
        <v>27</v>
      </c>
      <c r="H11" s="3">
        <f>F3*3</f>
        <v>0</v>
      </c>
      <c r="I11" s="16"/>
      <c r="J11" s="4">
        <f t="shared" si="1"/>
        <v>0</v>
      </c>
      <c r="K11" s="15"/>
      <c r="L11" s="12"/>
    </row>
    <row r="12" spans="1:12" x14ac:dyDescent="0.35">
      <c r="A12" s="1"/>
      <c r="B12" s="5" t="s">
        <v>28</v>
      </c>
      <c r="C12" s="3">
        <f>F2*2</f>
        <v>0</v>
      </c>
      <c r="D12" s="16"/>
      <c r="E12" s="4">
        <f t="shared" si="0"/>
        <v>0</v>
      </c>
      <c r="F12" s="1"/>
      <c r="G12" s="5" t="s">
        <v>29</v>
      </c>
      <c r="H12" s="3">
        <f>F6*3</f>
        <v>0</v>
      </c>
      <c r="I12" s="16"/>
      <c r="J12" s="4">
        <f t="shared" si="1"/>
        <v>0</v>
      </c>
      <c r="K12" s="15"/>
    </row>
    <row r="13" spans="1:12" x14ac:dyDescent="0.35">
      <c r="A13" s="1"/>
      <c r="B13" s="5" t="s">
        <v>30</v>
      </c>
      <c r="C13" s="3">
        <f>F5*4</f>
        <v>0</v>
      </c>
      <c r="D13" s="16"/>
      <c r="E13" s="4">
        <f t="shared" si="0"/>
        <v>0</v>
      </c>
      <c r="F13" s="1"/>
      <c r="G13" s="5" t="s">
        <v>31</v>
      </c>
      <c r="H13" s="3"/>
      <c r="I13" s="18"/>
      <c r="J13" s="19">
        <f t="shared" si="1"/>
        <v>0</v>
      </c>
      <c r="K13" s="15"/>
    </row>
    <row r="14" spans="1:12" x14ac:dyDescent="0.35">
      <c r="A14" s="1"/>
      <c r="B14" s="5" t="s">
        <v>32</v>
      </c>
      <c r="C14" s="3">
        <f>F2*2</f>
        <v>0</v>
      </c>
      <c r="D14" s="16"/>
      <c r="E14" s="4">
        <f t="shared" si="0"/>
        <v>0</v>
      </c>
      <c r="F14" s="1"/>
      <c r="G14" s="25"/>
      <c r="H14" s="3">
        <f>F6</f>
        <v>0</v>
      </c>
      <c r="I14" s="16"/>
      <c r="J14" s="4">
        <f t="shared" si="1"/>
        <v>0</v>
      </c>
      <c r="K14" s="15"/>
    </row>
    <row r="15" spans="1:12" x14ac:dyDescent="0.35">
      <c r="A15" s="1"/>
      <c r="B15" s="5" t="s">
        <v>33</v>
      </c>
      <c r="C15" s="3">
        <f>F5*2</f>
        <v>0</v>
      </c>
      <c r="D15" s="16"/>
      <c r="E15" s="4">
        <f t="shared" si="0"/>
        <v>0</v>
      </c>
      <c r="F15" s="1"/>
      <c r="G15" s="25"/>
      <c r="H15" s="3">
        <f>F6</f>
        <v>0</v>
      </c>
      <c r="I15" s="16"/>
      <c r="J15" s="4">
        <f t="shared" si="1"/>
        <v>0</v>
      </c>
      <c r="K15" s="15"/>
    </row>
    <row r="16" spans="1:12" ht="14.5" customHeight="1" x14ac:dyDescent="0.35">
      <c r="A16" s="1" t="str">
        <f>IF(G2="Augur/in",IF(E16&lt;60,"!",""),"")</f>
        <v/>
      </c>
      <c r="B16" s="5" t="s">
        <v>34</v>
      </c>
      <c r="C16" s="3">
        <f>F6*3</f>
        <v>0</v>
      </c>
      <c r="D16" s="16"/>
      <c r="E16" s="4">
        <f t="shared" si="0"/>
        <v>0</v>
      </c>
      <c r="F16" s="1"/>
      <c r="G16" s="5" t="s">
        <v>35</v>
      </c>
      <c r="H16" s="3">
        <f>F2*3</f>
        <v>0</v>
      </c>
      <c r="I16" s="16"/>
      <c r="J16" s="4">
        <f t="shared" si="1"/>
        <v>0</v>
      </c>
      <c r="K16" s="15"/>
    </row>
    <row r="17" spans="1:11" ht="15" customHeight="1" x14ac:dyDescent="0.35">
      <c r="A17" s="1"/>
      <c r="B17" s="5" t="s">
        <v>36</v>
      </c>
      <c r="C17" s="3">
        <f>F6</f>
        <v>0</v>
      </c>
      <c r="D17" s="16"/>
      <c r="E17" s="4">
        <f t="shared" si="0"/>
        <v>0</v>
      </c>
      <c r="F17" s="1"/>
      <c r="G17" s="5" t="s">
        <v>37</v>
      </c>
      <c r="H17" s="3">
        <f>F4*3</f>
        <v>0</v>
      </c>
      <c r="I17" s="16"/>
      <c r="J17" s="4">
        <f t="shared" si="1"/>
        <v>0</v>
      </c>
      <c r="K17" s="15"/>
    </row>
    <row r="18" spans="1:11" ht="14.5" customHeight="1" x14ac:dyDescent="0.35">
      <c r="A18" s="1"/>
      <c r="B18" s="5" t="s">
        <v>38</v>
      </c>
      <c r="C18" s="3"/>
      <c r="D18" s="20"/>
      <c r="E18" s="19">
        <f t="shared" si="0"/>
        <v>0</v>
      </c>
      <c r="F18" s="1" t="str">
        <f>IF(G2="Sentinel",IF(J18&lt;70,"!",""),IF(G2="Yelfan",IF(J18&lt;40,"!",""),""))</f>
        <v/>
      </c>
      <c r="G18" s="5" t="s">
        <v>39</v>
      </c>
      <c r="H18" s="3">
        <f>F6*4</f>
        <v>0</v>
      </c>
      <c r="I18" s="16"/>
      <c r="J18" s="4">
        <f t="shared" si="1"/>
        <v>0</v>
      </c>
      <c r="K18" s="15"/>
    </row>
    <row r="19" spans="1:11" x14ac:dyDescent="0.35">
      <c r="A19" s="1"/>
      <c r="B19" s="32"/>
      <c r="C19" s="3">
        <f>F2</f>
        <v>0</v>
      </c>
      <c r="D19" s="16"/>
      <c r="E19" s="4">
        <f t="shared" si="0"/>
        <v>0</v>
      </c>
      <c r="F19" s="1"/>
      <c r="G19" s="5" t="s">
        <v>40</v>
      </c>
      <c r="H19" s="3"/>
      <c r="I19" s="20"/>
      <c r="J19" s="19">
        <f t="shared" si="1"/>
        <v>0</v>
      </c>
      <c r="K19" s="15"/>
    </row>
    <row r="20" spans="1:11" x14ac:dyDescent="0.35">
      <c r="A20" s="1"/>
      <c r="B20" s="33"/>
      <c r="C20" s="3">
        <f>F2</f>
        <v>0</v>
      </c>
      <c r="D20" s="16"/>
      <c r="E20" s="4">
        <f t="shared" si="0"/>
        <v>0</v>
      </c>
      <c r="F20" s="1"/>
      <c r="G20" s="27"/>
      <c r="H20" s="3">
        <f>F2</f>
        <v>0</v>
      </c>
      <c r="I20" s="16"/>
      <c r="J20" s="4">
        <f t="shared" si="1"/>
        <v>0</v>
      </c>
      <c r="K20" s="15"/>
    </row>
    <row r="21" spans="1:11" x14ac:dyDescent="0.35">
      <c r="A21" s="1"/>
      <c r="B21" s="34"/>
      <c r="C21" s="3">
        <f>F2</f>
        <v>0</v>
      </c>
      <c r="D21" s="16"/>
      <c r="E21" s="4">
        <f t="shared" si="0"/>
        <v>0</v>
      </c>
      <c r="F21" s="1"/>
      <c r="G21" s="28"/>
      <c r="H21" s="3">
        <f>F2</f>
        <v>0</v>
      </c>
      <c r="I21" s="16"/>
      <c r="J21" s="4">
        <f t="shared" si="1"/>
        <v>0</v>
      </c>
      <c r="K21" s="15"/>
    </row>
    <row r="22" spans="1:11" x14ac:dyDescent="0.35">
      <c r="A22" s="1"/>
      <c r="B22" s="5" t="s">
        <v>41</v>
      </c>
      <c r="C22" s="3"/>
      <c r="D22" s="21"/>
      <c r="E22" s="19">
        <f t="shared" si="0"/>
        <v>0</v>
      </c>
      <c r="F22" s="1"/>
      <c r="G22" s="5" t="s">
        <v>42</v>
      </c>
      <c r="H22" s="3">
        <f>F4</f>
        <v>0</v>
      </c>
      <c r="I22" s="16"/>
      <c r="J22" s="4">
        <f t="shared" si="1"/>
        <v>0</v>
      </c>
      <c r="K22" s="15"/>
    </row>
    <row r="23" spans="1:11" x14ac:dyDescent="0.35">
      <c r="A23" s="1"/>
      <c r="B23" s="15"/>
      <c r="C23" s="3">
        <f>F4</f>
        <v>0</v>
      </c>
      <c r="D23" s="16"/>
      <c r="E23" s="4">
        <f t="shared" si="0"/>
        <v>0</v>
      </c>
      <c r="F23" s="1" t="str">
        <f>IF(G2="Tallman",IF(J23&lt;50,"!",""),IF(G2="Yelfan",IF(J23&lt;50,"!",""),""))</f>
        <v/>
      </c>
      <c r="G23" s="5" t="s">
        <v>43</v>
      </c>
      <c r="H23" s="3">
        <f>F2*2</f>
        <v>0</v>
      </c>
      <c r="I23" s="16"/>
      <c r="J23" s="4">
        <f t="shared" si="1"/>
        <v>0</v>
      </c>
      <c r="K23" s="15"/>
    </row>
    <row r="24" spans="1:11" x14ac:dyDescent="0.35">
      <c r="A24" s="1"/>
      <c r="B24" s="15"/>
      <c r="C24" s="3">
        <f>F4</f>
        <v>0</v>
      </c>
      <c r="D24" s="16"/>
      <c r="E24" s="4">
        <f t="shared" si="0"/>
        <v>0</v>
      </c>
      <c r="F24" s="1" t="str">
        <f>IF(G2="Augur/in",IF(J24&lt;50,"!",""),"")</f>
        <v/>
      </c>
      <c r="G24" s="5" t="s">
        <v>44</v>
      </c>
      <c r="H24" s="3">
        <f>F5*3</f>
        <v>0</v>
      </c>
      <c r="I24" s="16"/>
      <c r="J24" s="4">
        <f t="shared" si="1"/>
        <v>0</v>
      </c>
      <c r="K24" s="15"/>
    </row>
    <row r="25" spans="1:11" x14ac:dyDescent="0.35">
      <c r="A25" s="1" t="str">
        <f>IF(G2="Sentinel",IF(E25&lt;40,"!",""),"")</f>
        <v/>
      </c>
      <c r="B25" s="5" t="s">
        <v>45</v>
      </c>
      <c r="C25" s="3">
        <f>F4*3</f>
        <v>0</v>
      </c>
      <c r="D25" s="16"/>
      <c r="E25" s="4">
        <f t="shared" si="0"/>
        <v>0</v>
      </c>
      <c r="F25" s="1"/>
      <c r="G25" s="5" t="s">
        <v>46</v>
      </c>
      <c r="H25" s="3"/>
      <c r="I25" s="20"/>
      <c r="J25" s="19">
        <f t="shared" si="1"/>
        <v>0</v>
      </c>
      <c r="K25" s="15"/>
    </row>
    <row r="26" spans="1:11" x14ac:dyDescent="0.35">
      <c r="A26" s="1" t="str">
        <f>IF(G2="Augur/in",IF(E26&lt;50,"!",""),"")</f>
        <v/>
      </c>
      <c r="B26" s="5" t="s">
        <v>47</v>
      </c>
      <c r="C26" s="3">
        <f>F5*3</f>
        <v>0</v>
      </c>
      <c r="D26" s="16"/>
      <c r="E26" s="4">
        <f t="shared" si="0"/>
        <v>0</v>
      </c>
      <c r="F26" s="1"/>
      <c r="G26" s="29"/>
      <c r="H26" s="3">
        <f>F2</f>
        <v>0</v>
      </c>
      <c r="I26" s="16"/>
      <c r="J26" s="4">
        <f t="shared" si="1"/>
        <v>0</v>
      </c>
      <c r="K26" s="15"/>
    </row>
    <row r="27" spans="1:11" x14ac:dyDescent="0.35">
      <c r="A27" s="1"/>
      <c r="B27" s="5" t="s">
        <v>48</v>
      </c>
      <c r="C27" s="3">
        <f>F3*4</f>
        <v>0</v>
      </c>
      <c r="D27" s="16"/>
      <c r="E27" s="4">
        <f t="shared" si="0"/>
        <v>0</v>
      </c>
      <c r="F27" s="1"/>
      <c r="G27" s="30"/>
      <c r="H27" s="3">
        <f>F2</f>
        <v>0</v>
      </c>
      <c r="I27" s="16"/>
      <c r="J27" s="4">
        <f t="shared" si="1"/>
        <v>0</v>
      </c>
      <c r="K27" s="15"/>
    </row>
    <row r="28" spans="1:11" x14ac:dyDescent="0.35">
      <c r="A28" s="1"/>
      <c r="B28" s="5" t="s">
        <v>49</v>
      </c>
      <c r="C28" s="3">
        <f>F5*3</f>
        <v>0</v>
      </c>
      <c r="D28" s="16"/>
      <c r="E28" s="4">
        <f t="shared" si="0"/>
        <v>0</v>
      </c>
      <c r="F28" s="1"/>
      <c r="G28" s="30"/>
      <c r="H28" s="3">
        <f>F2</f>
        <v>0</v>
      </c>
      <c r="I28" s="16"/>
      <c r="J28" s="4">
        <f t="shared" si="1"/>
        <v>0</v>
      </c>
      <c r="K28" s="15"/>
    </row>
    <row r="29" spans="1:11" x14ac:dyDescent="0.35">
      <c r="A29" s="1"/>
      <c r="B29" s="5" t="s">
        <v>50</v>
      </c>
      <c r="C29" s="3">
        <f>F3*5</f>
        <v>0</v>
      </c>
      <c r="D29" s="22"/>
      <c r="E29" s="4">
        <f t="shared" si="0"/>
        <v>0</v>
      </c>
      <c r="F29" s="1"/>
      <c r="G29" s="31"/>
      <c r="H29" s="3">
        <f>F3</f>
        <v>0</v>
      </c>
      <c r="I29" s="16"/>
      <c r="J29" s="4">
        <f t="shared" si="1"/>
        <v>0</v>
      </c>
      <c r="K29" s="15"/>
    </row>
    <row r="30" spans="1:11" x14ac:dyDescent="0.35">
      <c r="A30" s="1"/>
      <c r="B30" s="23"/>
      <c r="C30" s="23"/>
      <c r="D30" s="18">
        <f>SUM(D10:D29)</f>
        <v>0</v>
      </c>
      <c r="E30" s="23"/>
      <c r="F30" s="5"/>
      <c r="G30" s="23"/>
      <c r="H30" s="23"/>
      <c r="I30" s="18">
        <f>SUM(I10:I29)</f>
        <v>0</v>
      </c>
      <c r="J30" s="23"/>
    </row>
    <row r="31" spans="1:11" x14ac:dyDescent="0.35">
      <c r="A31" s="1"/>
      <c r="B31" s="2" t="s">
        <v>51</v>
      </c>
      <c r="C31" s="5"/>
      <c r="D31" s="20"/>
      <c r="E31" s="5"/>
      <c r="F31" s="5"/>
      <c r="G31" s="2" t="s">
        <v>51</v>
      </c>
      <c r="H31" s="5"/>
      <c r="I31" s="18"/>
      <c r="J31" s="5"/>
    </row>
    <row r="32" spans="1:11" x14ac:dyDescent="0.35">
      <c r="A32" s="1"/>
      <c r="B32" s="24" t="s">
        <v>52</v>
      </c>
      <c r="C32" s="3"/>
      <c r="D32" s="7"/>
      <c r="E32" s="4">
        <f>IF(G2="Sentinel",D32+20,D32)</f>
        <v>0</v>
      </c>
      <c r="F32" s="5"/>
      <c r="G32" s="5" t="s">
        <v>53</v>
      </c>
      <c r="H32" s="3"/>
      <c r="I32" s="7"/>
      <c r="J32" s="4">
        <f t="shared" ref="J32:J47" si="2">I32</f>
        <v>0</v>
      </c>
    </row>
    <row r="33" spans="1:10" x14ac:dyDescent="0.35">
      <c r="A33" s="1"/>
      <c r="B33" s="5" t="s">
        <v>54</v>
      </c>
      <c r="C33" s="3"/>
      <c r="D33" s="7"/>
      <c r="E33" s="4">
        <f>IF(G2="Sentinel",D33+20,D33)</f>
        <v>0</v>
      </c>
      <c r="F33" s="5"/>
      <c r="G33" s="5" t="s">
        <v>55</v>
      </c>
      <c r="H33" s="3"/>
      <c r="I33" s="7"/>
      <c r="J33" s="4">
        <f t="shared" si="2"/>
        <v>0</v>
      </c>
    </row>
    <row r="34" spans="1:10" x14ac:dyDescent="0.35">
      <c r="A34" s="1"/>
      <c r="B34" s="5" t="s">
        <v>56</v>
      </c>
      <c r="C34" s="3"/>
      <c r="D34" s="16"/>
      <c r="E34" s="4">
        <f t="shared" ref="E34:E47" si="3">D34</f>
        <v>0</v>
      </c>
      <c r="F34" s="5"/>
      <c r="G34" s="5" t="s">
        <v>57</v>
      </c>
      <c r="H34" s="3"/>
      <c r="I34" s="16"/>
      <c r="J34" s="4">
        <f>IF(G2="Yelfan",I34+30,I34)</f>
        <v>0</v>
      </c>
    </row>
    <row r="35" spans="1:10" x14ac:dyDescent="0.35">
      <c r="A35" s="1"/>
      <c r="B35" s="5" t="s">
        <v>58</v>
      </c>
      <c r="C35" s="3"/>
      <c r="D35" s="22"/>
      <c r="E35" s="4">
        <f>IF(G2="Android",D35+50,D35)</f>
        <v>0</v>
      </c>
      <c r="F35" s="5"/>
      <c r="G35" s="5" t="s">
        <v>59</v>
      </c>
      <c r="H35" s="3"/>
      <c r="I35" s="22"/>
      <c r="J35" s="4">
        <f>IF(G2="Yelfan",I35+20,I35)</f>
        <v>0</v>
      </c>
    </row>
    <row r="36" spans="1:10" x14ac:dyDescent="0.35">
      <c r="A36" s="1"/>
      <c r="B36" s="24" t="s">
        <v>60</v>
      </c>
      <c r="C36" s="3"/>
      <c r="D36" s="16"/>
      <c r="E36" s="4">
        <f>IF(G2="Augur/in",D36+30,IF(G2="Sentinel",D36+20,IF(G2="Tallman",D36+40,IF(G2="Yelfan",D36+40,D36))))</f>
        <v>0</v>
      </c>
      <c r="F36" s="5"/>
      <c r="G36" s="5" t="s">
        <v>61</v>
      </c>
      <c r="H36" s="3"/>
      <c r="I36" s="16"/>
      <c r="J36" s="4">
        <f t="shared" si="2"/>
        <v>0</v>
      </c>
    </row>
    <row r="37" spans="1:10" x14ac:dyDescent="0.35">
      <c r="A37" s="1"/>
      <c r="B37" s="5" t="s">
        <v>62</v>
      </c>
      <c r="C37" s="3"/>
      <c r="D37" s="16"/>
      <c r="E37" s="4">
        <f t="shared" si="3"/>
        <v>0</v>
      </c>
      <c r="F37" s="5"/>
      <c r="G37" s="5" t="s">
        <v>63</v>
      </c>
      <c r="H37" s="3"/>
      <c r="I37" s="16"/>
      <c r="J37" s="4">
        <f>IF(G2="Sentinel",I37+20,I37)</f>
        <v>0</v>
      </c>
    </row>
    <row r="38" spans="1:10" x14ac:dyDescent="0.35">
      <c r="A38" s="1"/>
      <c r="B38" s="5" t="s">
        <v>64</v>
      </c>
      <c r="C38" s="3"/>
      <c r="D38" s="16"/>
      <c r="E38" s="4">
        <f t="shared" si="3"/>
        <v>0</v>
      </c>
      <c r="F38" s="5"/>
      <c r="G38" s="5" t="s">
        <v>65</v>
      </c>
      <c r="H38" s="3"/>
      <c r="I38" s="16"/>
      <c r="J38" s="4">
        <f t="shared" si="2"/>
        <v>0</v>
      </c>
    </row>
    <row r="39" spans="1:10" x14ac:dyDescent="0.35">
      <c r="A39" s="1"/>
      <c r="B39" s="5" t="s">
        <v>66</v>
      </c>
      <c r="C39" s="3"/>
      <c r="D39" s="7"/>
      <c r="E39" s="4">
        <f>IF(G2="Sentinel",D39+20,D39)</f>
        <v>0</v>
      </c>
      <c r="F39" s="5"/>
      <c r="G39" s="5" t="s">
        <v>67</v>
      </c>
      <c r="H39" s="3"/>
      <c r="I39" s="7"/>
      <c r="J39" s="4">
        <f t="shared" si="2"/>
        <v>0</v>
      </c>
    </row>
    <row r="40" spans="1:10" x14ac:dyDescent="0.35">
      <c r="A40" s="1"/>
      <c r="B40" s="5" t="s">
        <v>68</v>
      </c>
      <c r="C40" s="3"/>
      <c r="D40" s="7"/>
      <c r="E40" s="4">
        <f t="shared" si="3"/>
        <v>0</v>
      </c>
      <c r="F40" s="5"/>
      <c r="G40" s="5" t="s">
        <v>69</v>
      </c>
      <c r="H40" s="3"/>
      <c r="I40" s="7"/>
      <c r="J40" s="4">
        <f t="shared" si="2"/>
        <v>0</v>
      </c>
    </row>
    <row r="41" spans="1:10" x14ac:dyDescent="0.35">
      <c r="A41" s="1"/>
      <c r="B41" s="5" t="s">
        <v>70</v>
      </c>
      <c r="C41" s="3"/>
      <c r="D41" s="7"/>
      <c r="E41" s="4">
        <f t="shared" si="3"/>
        <v>0</v>
      </c>
      <c r="F41" s="5"/>
      <c r="G41" s="5" t="s">
        <v>71</v>
      </c>
      <c r="H41" s="3"/>
      <c r="I41" s="7"/>
      <c r="J41" s="4">
        <f>IF(G2="Android",I41+50,I41)</f>
        <v>0</v>
      </c>
    </row>
    <row r="42" spans="1:10" x14ac:dyDescent="0.35">
      <c r="A42" s="1"/>
      <c r="B42" s="5" t="s">
        <v>72</v>
      </c>
      <c r="C42" s="3"/>
      <c r="D42" s="16"/>
      <c r="E42" s="4">
        <f>IF(G2="Sentinel",D42+20,D42)</f>
        <v>0</v>
      </c>
      <c r="F42" s="5"/>
      <c r="G42" s="5" t="s">
        <v>73</v>
      </c>
      <c r="H42" s="3"/>
      <c r="I42" s="16"/>
      <c r="J42" s="4">
        <f>IF(G2="Sentinel",I42+20,I42)</f>
        <v>0</v>
      </c>
    </row>
    <row r="43" spans="1:10" x14ac:dyDescent="0.35">
      <c r="A43" s="1"/>
      <c r="B43" s="5" t="s">
        <v>74</v>
      </c>
      <c r="C43" s="3"/>
      <c r="D43" s="22"/>
      <c r="E43" s="4">
        <f>IF(G2="Tallman",D43+50,IF(G2="Yelfan",D43+40,D43))</f>
        <v>0</v>
      </c>
      <c r="F43" s="5"/>
      <c r="G43" s="5" t="s">
        <v>75</v>
      </c>
      <c r="H43" s="3"/>
      <c r="I43" s="22"/>
      <c r="J43" s="4">
        <f>IF(G2="Tallman",I43+50,IF(G2="Yelfan",I43+60,I43))</f>
        <v>0</v>
      </c>
    </row>
    <row r="44" spans="1:10" x14ac:dyDescent="0.35">
      <c r="A44" s="1"/>
      <c r="B44" s="5" t="s">
        <v>76</v>
      </c>
      <c r="C44" s="3"/>
      <c r="D44" s="16"/>
      <c r="E44" s="4">
        <f t="shared" si="3"/>
        <v>0</v>
      </c>
      <c r="F44" s="5"/>
      <c r="G44" s="5" t="s">
        <v>77</v>
      </c>
      <c r="H44" s="3"/>
      <c r="I44" s="16"/>
      <c r="J44" s="4">
        <f t="shared" si="2"/>
        <v>0</v>
      </c>
    </row>
    <row r="45" spans="1:10" x14ac:dyDescent="0.35">
      <c r="A45" s="1"/>
      <c r="B45" s="5" t="s">
        <v>78</v>
      </c>
      <c r="C45" s="3"/>
      <c r="D45" s="16"/>
      <c r="E45" s="4">
        <f>IF(G2="Sentinel",D45+20,D45)</f>
        <v>0</v>
      </c>
      <c r="F45" s="5"/>
      <c r="G45" s="5" t="s">
        <v>79</v>
      </c>
      <c r="H45" s="3"/>
      <c r="I45" s="16"/>
      <c r="J45" s="4">
        <f t="shared" si="2"/>
        <v>0</v>
      </c>
    </row>
    <row r="46" spans="1:10" x14ac:dyDescent="0.35">
      <c r="A46" s="1"/>
      <c r="B46" s="5" t="s">
        <v>80</v>
      </c>
      <c r="C46" s="3"/>
      <c r="D46" s="16"/>
      <c r="E46" s="4">
        <f>IF(G2="Augur/in",D46+30,D46)</f>
        <v>0</v>
      </c>
      <c r="F46" s="5"/>
      <c r="G46" s="5" t="s">
        <v>81</v>
      </c>
      <c r="H46" s="3"/>
      <c r="I46" s="16"/>
      <c r="J46" s="4">
        <f t="shared" si="2"/>
        <v>0</v>
      </c>
    </row>
    <row r="47" spans="1:10" x14ac:dyDescent="0.35">
      <c r="A47" s="1"/>
      <c r="B47" s="5" t="s">
        <v>82</v>
      </c>
      <c r="C47" s="3"/>
      <c r="D47" s="16"/>
      <c r="E47" s="4">
        <f t="shared" si="3"/>
        <v>0</v>
      </c>
      <c r="F47" s="5"/>
      <c r="G47" s="5" t="s">
        <v>83</v>
      </c>
      <c r="H47" s="3"/>
      <c r="I47" s="16"/>
      <c r="J47" s="4">
        <f t="shared" si="2"/>
        <v>0</v>
      </c>
    </row>
    <row r="48" spans="1:10" x14ac:dyDescent="0.35">
      <c r="A48" s="5"/>
      <c r="B48" s="5"/>
      <c r="C48" s="5"/>
      <c r="D48" s="18">
        <f>SUM(D30:D47)</f>
        <v>0</v>
      </c>
      <c r="E48" s="18">
        <f>SUM(E32:E47)</f>
        <v>0</v>
      </c>
      <c r="F48" s="18"/>
      <c r="G48" s="18"/>
      <c r="H48" s="18"/>
      <c r="I48" s="18">
        <f>SUM(I30:I47)</f>
        <v>0</v>
      </c>
      <c r="J48" s="26">
        <f>SUM(J32:J47)</f>
        <v>0</v>
      </c>
    </row>
  </sheetData>
  <sheetProtection selectLockedCells="1" selectUnlockedCells="1"/>
  <dataValidations count="3">
    <dataValidation type="list" operator="equal" sqref="G2">
      <formula1>"Mensch,Android,Augur/in,Sentinel,Tallman,Yelfan"</formula1>
      <formula2>0</formula2>
    </dataValidation>
    <dataValidation type="list" operator="equal" allowBlank="1" showErrorMessage="1" sqref="G14">
      <formula1>"Drohne,Düsenjet,Frachtschiff,Helikopter,Luftkissenboot,Luftschiff,Motorboot,Passagierflugzeug,Propellerflugzeug,Passagierschiff,Raumschiff,Segelboot,Segelflugzeug,Segelschiff,Shuttle,U-Boot"</formula1>
      <formula2>0</formula2>
    </dataValidation>
    <dataValidation type="list" operator="equal" allowBlank="1" showErrorMessage="1" sqref="G15">
      <formula1>"Drohne,Düsenjet,Frachtschiff,Helikopter,Luftkissenboot,Luftschiff,Motorboot,Passagierflugzeug,Propellerflugzeug,Passagierschiff,Raumschiff,Segelboot,Segelflugzeug,Segelschiff,Shuttle,U-Boot"</formula1>
      <formula2>0</formula2>
    </dataValidation>
  </dataValidations>
  <pageMargins left="0.39370078740157483" right="0.39370078740157483" top="0.78740157480314965" bottom="0.78740157480314965" header="0.51181102362204722" footer="0.51181102362204722"/>
  <pageSetup paperSize="9" scale="80" firstPageNumber="0" orientation="portrait" horizontalDpi="300" verticalDpi="300" r:id="rId1"/>
  <headerFooter alignWithMargins="0"/>
  <ignoredErrors>
    <ignoredError sqref="J37 E39 H21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9"/>
  <sheetViews>
    <sheetView workbookViewId="0">
      <selection activeCell="L13" sqref="L13"/>
    </sheetView>
  </sheetViews>
  <sheetFormatPr baseColWidth="10" defaultRowHeight="14.5" x14ac:dyDescent="0.35"/>
  <cols>
    <col min="1" max="1" width="12.453125" customWidth="1"/>
    <col min="2" max="2" width="12" customWidth="1"/>
    <col min="3" max="3" width="5" customWidth="1"/>
    <col min="4" max="4" width="2.54296875" customWidth="1"/>
    <col min="5" max="5" width="3.08984375" customWidth="1"/>
    <col min="6" max="6" width="2" customWidth="1"/>
    <col min="7" max="7" width="2.90625" customWidth="1"/>
    <col min="8" max="8" width="2.1796875" customWidth="1"/>
    <col min="9" max="9" width="3.54296875" customWidth="1"/>
    <col min="10" max="10" width="4.1796875" customWidth="1"/>
    <col min="12" max="12" width="17.1796875" customWidth="1"/>
    <col min="13" max="13" width="4.54296875" customWidth="1"/>
  </cols>
  <sheetData>
    <row r="2" ht="18" customHeight="1" x14ac:dyDescent="0.35"/>
    <row r="21" ht="15.5" customHeight="1" x14ac:dyDescent="0.35"/>
    <row r="26" ht="15" customHeight="1" x14ac:dyDescent="0.35"/>
    <row r="32" ht="15" customHeight="1" x14ac:dyDescent="0.35"/>
    <row r="39" ht="15" customHeight="1" x14ac:dyDescent="0.35"/>
  </sheetData>
  <sheetProtection selectLockedCells="1" selectUnlockedCells="1"/>
  <pageMargins left="0.25" right="0.25" top="0.75" bottom="0.75" header="0.51180555555555551" footer="0.51180555555555551"/>
  <pageSetup paperSize="9" scale="85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Bildung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Deterding</dc:creator>
  <cp:lastModifiedBy>Deterding</cp:lastModifiedBy>
  <cp:lastPrinted>2017-09-04T07:39:58Z</cp:lastPrinted>
  <dcterms:created xsi:type="dcterms:W3CDTF">2015-09-07T08:43:49Z</dcterms:created>
  <dcterms:modified xsi:type="dcterms:W3CDTF">2017-09-04T07:40:25Z</dcterms:modified>
</cp:coreProperties>
</file>